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opuyallup-my.sharepoint.com/personal/mhutchens_puyallupwa_gov/Documents/Desktop/"/>
    </mc:Choice>
  </mc:AlternateContent>
  <xr:revisionPtr revIDLastSave="3" documentId="8_{EEA57944-49AD-4AB8-8B2A-EEF9BA46170D}" xr6:coauthVersionLast="47" xr6:coauthVersionMax="47" xr10:uidLastSave="{71C57A4F-D650-4538-9B7D-506BD7E9D5D1}"/>
  <bookViews>
    <workbookView xWindow="5535" yWindow="4740" windowWidth="31920" windowHeight="15345" xr2:uid="{81DC619A-3733-4F13-A727-A33E310C915D}"/>
  </bookViews>
  <sheets>
    <sheet name="TIF" sheetId="1" r:id="rId1"/>
    <sheet name="Park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2" i="1" l="1"/>
  <c r="Z6" i="2"/>
  <c r="AA24" i="1"/>
  <c r="Y11" i="1"/>
  <c r="Y12" i="1"/>
  <c r="X11" i="1"/>
  <c r="X14" i="1" s="1"/>
  <c r="Y14" i="1" s="1"/>
  <c r="X10" i="1"/>
  <c r="F13" i="1"/>
  <c r="C13" i="1"/>
  <c r="I13" i="1"/>
  <c r="L13" i="1"/>
  <c r="O13" i="1"/>
  <c r="R13" i="1"/>
  <c r="U14" i="1"/>
  <c r="C11" i="1"/>
  <c r="X13" i="1"/>
  <c r="X12" i="1"/>
  <c r="AA23" i="1"/>
  <c r="U10" i="1"/>
  <c r="R12" i="1"/>
  <c r="R11" i="1"/>
  <c r="U13" i="1"/>
  <c r="U12" i="1"/>
  <c r="F12" i="1"/>
  <c r="I12" i="1"/>
  <c r="L12" i="1"/>
  <c r="O12" i="1"/>
  <c r="Y7" i="1"/>
  <c r="Y10" i="1"/>
  <c r="F8" i="2" l="1"/>
  <c r="F9" i="2"/>
  <c r="C9" i="2"/>
  <c r="C8" i="2"/>
  <c r="C10" i="2" s="1"/>
  <c r="X9" i="2"/>
  <c r="U9" i="2"/>
  <c r="R9" i="2"/>
  <c r="O9" i="2"/>
  <c r="L9" i="2"/>
  <c r="I9" i="2"/>
  <c r="X8" i="2"/>
  <c r="U8" i="2"/>
  <c r="U10" i="2" s="1"/>
  <c r="R8" i="2"/>
  <c r="R10" i="2" s="1"/>
  <c r="O8" i="2"/>
  <c r="L8" i="2"/>
  <c r="L10" i="2" s="1"/>
  <c r="I8" i="2"/>
  <c r="I10" i="2" s="1"/>
  <c r="X7" i="1"/>
  <c r="U7" i="1"/>
  <c r="U11" i="1" s="1"/>
  <c r="R7" i="1"/>
  <c r="R10" i="1" s="1"/>
  <c r="O7" i="1"/>
  <c r="O10" i="1" s="1"/>
  <c r="O11" i="1" s="1"/>
  <c r="L7" i="1"/>
  <c r="L10" i="1" s="1"/>
  <c r="L11" i="1" s="1"/>
  <c r="I7" i="1"/>
  <c r="I10" i="1" s="1"/>
  <c r="I11" i="1" s="1"/>
  <c r="F7" i="1"/>
  <c r="F10" i="1" s="1"/>
  <c r="F11" i="1" s="1"/>
  <c r="C7" i="1"/>
  <c r="C10" i="1" s="1"/>
  <c r="F10" i="2" l="1"/>
  <c r="Z10" i="2" s="1"/>
  <c r="X10" i="2"/>
  <c r="O10" i="2"/>
</calcChain>
</file>

<file path=xl/sharedStrings.xml><?xml version="1.0" encoding="utf-8"?>
<sst xmlns="http://schemas.openxmlformats.org/spreadsheetml/2006/main" count="225" uniqueCount="47">
  <si>
    <r>
      <t xml:space="preserve">Originally designated as BLDG A  -  Reassigned as </t>
    </r>
    <r>
      <rPr>
        <b/>
        <sz val="11"/>
        <color theme="1"/>
        <rFont val="Aptos Narrow"/>
        <family val="2"/>
        <scheme val="minor"/>
      </rPr>
      <t>bldg C</t>
    </r>
  </si>
  <si>
    <r>
      <t xml:space="preserve">Originally designated as BLDG B  -  Reassigned as </t>
    </r>
    <r>
      <rPr>
        <b/>
        <sz val="11"/>
        <color theme="1"/>
        <rFont val="Aptos Narrow"/>
        <family val="2"/>
        <scheme val="minor"/>
      </rPr>
      <t>bldg G</t>
    </r>
  </si>
  <si>
    <r>
      <t xml:space="preserve">Originally designated as BLDG C  -  Reassigned as </t>
    </r>
    <r>
      <rPr>
        <b/>
        <sz val="11"/>
        <color theme="1"/>
        <rFont val="Aptos Narrow"/>
        <family val="2"/>
        <scheme val="minor"/>
      </rPr>
      <t>bldg F</t>
    </r>
  </si>
  <si>
    <r>
      <t xml:space="preserve">Originally designated as BLDG D  -  Reassigned as </t>
    </r>
    <r>
      <rPr>
        <b/>
        <sz val="11"/>
        <color theme="1"/>
        <rFont val="Aptos Narrow"/>
        <family val="2"/>
        <scheme val="minor"/>
      </rPr>
      <t>bldg E</t>
    </r>
  </si>
  <si>
    <r>
      <t xml:space="preserve">Originally designated as BLDG E  - Reassigned as </t>
    </r>
    <r>
      <rPr>
        <b/>
        <sz val="11"/>
        <color theme="1"/>
        <rFont val="Aptos Narrow"/>
        <family val="2"/>
        <scheme val="minor"/>
      </rPr>
      <t>bldg B</t>
    </r>
  </si>
  <si>
    <r>
      <t xml:space="preserve">Originally designated as BLDG F  -  Reassigned as </t>
    </r>
    <r>
      <rPr>
        <b/>
        <sz val="11"/>
        <color theme="1"/>
        <rFont val="Aptos Narrow"/>
        <family val="2"/>
        <scheme val="minor"/>
      </rPr>
      <t>bldg D</t>
    </r>
  </si>
  <si>
    <r>
      <t xml:space="preserve">Originally designated as BLDG G  - Reassigned as </t>
    </r>
    <r>
      <rPr>
        <b/>
        <sz val="11"/>
        <color theme="1"/>
        <rFont val="Aptos Narrow"/>
        <family val="2"/>
        <scheme val="minor"/>
      </rPr>
      <t>bldg H</t>
    </r>
  </si>
  <si>
    <r>
      <t xml:space="preserve">Originally designated as BLDG H  - Reassigned as </t>
    </r>
    <r>
      <rPr>
        <b/>
        <sz val="11"/>
        <color theme="1"/>
        <rFont val="Aptos Narrow"/>
        <family val="2"/>
        <scheme val="minor"/>
      </rPr>
      <t>bldg J</t>
    </r>
  </si>
  <si>
    <t>Totals</t>
  </si>
  <si>
    <t>NOTES</t>
  </si>
  <si>
    <t>1 bed - 500-999 sqft</t>
  </si>
  <si>
    <t>2 bed - 500-999 sqft</t>
  </si>
  <si>
    <r>
      <t xml:space="preserve">Plus 1 residential unit within MGR Office - not included in bldg B, C, D, E, F, G, H, J TIF/Park totals- 2295-14% internal capture =$1971  Park=$3291.31  </t>
    </r>
    <r>
      <rPr>
        <b/>
        <sz val="11"/>
        <rFont val="Aptos Narrow"/>
        <family val="2"/>
        <scheme val="minor"/>
      </rPr>
      <t>PRCNC20250692</t>
    </r>
  </si>
  <si>
    <t>2 bed - 1000-1999 sqft</t>
  </si>
  <si>
    <t>3 bed - 1000-1999 sqft</t>
  </si>
  <si>
    <t>Total Units</t>
  </si>
  <si>
    <t>TIF Internal Capture deduction of -14% for all residential bldgs B, C, D, E, F, G, H, J</t>
  </si>
  <si>
    <r>
      <t xml:space="preserve">TIF for Multi  - Lowrise </t>
    </r>
    <r>
      <rPr>
        <sz val="11"/>
        <color rgb="FFFF0000"/>
        <rFont val="Aptos Narrow"/>
        <family val="2"/>
        <scheme val="minor"/>
      </rPr>
      <t>LUC 220</t>
    </r>
  </si>
  <si>
    <t>Rate - 0.51 per pm peak</t>
  </si>
  <si>
    <r>
      <t xml:space="preserve">TIF = 0.51 x 4500 = </t>
    </r>
    <r>
      <rPr>
        <sz val="11"/>
        <color rgb="FFFF0000"/>
        <rFont val="Aptos Narrow"/>
        <family val="2"/>
        <scheme val="minor"/>
      </rPr>
      <t>2295</t>
    </r>
  </si>
  <si>
    <r>
      <t>TIF = 0.51 x 4500 =</t>
    </r>
    <r>
      <rPr>
        <sz val="11"/>
        <color rgb="FFFF0000"/>
        <rFont val="Aptos Narrow"/>
        <family val="2"/>
        <scheme val="minor"/>
      </rPr>
      <t xml:space="preserve"> 2295</t>
    </r>
  </si>
  <si>
    <t>2295 * # Units</t>
  </si>
  <si>
    <t>Shared Use Path cost to construct is deducted from Traffic Impact Fees - Total credit of -$179,406 devided amung residential bldgs B, C, D, E, F, G, H, J</t>
  </si>
  <si>
    <t>TIF - 14% Internal Capture rate</t>
  </si>
  <si>
    <r>
      <t xml:space="preserve">Commercial Shell bldg - 2 units 5k sqft TIF calculated on -  </t>
    </r>
    <r>
      <rPr>
        <b/>
        <sz val="11"/>
        <color theme="1"/>
        <rFont val="Aptos Narrow"/>
        <family val="2"/>
        <scheme val="minor"/>
      </rPr>
      <t>PRCNC20250094</t>
    </r>
  </si>
  <si>
    <t>Park Fee</t>
  </si>
  <si>
    <t xml:space="preserve">500-999 sqft =  $2313.53 </t>
  </si>
  <si>
    <t>2313.53 * # Units</t>
  </si>
  <si>
    <t xml:space="preserve">1000-1999 sqft = $3291.31 </t>
  </si>
  <si>
    <t>3291.31 * # Units</t>
  </si>
  <si>
    <t>Total Park</t>
  </si>
  <si>
    <t>PRMU20240407</t>
  </si>
  <si>
    <t>PRMU20240139</t>
  </si>
  <si>
    <t>PRMU20240400</t>
  </si>
  <si>
    <t>PRMU20240401</t>
  </si>
  <si>
    <t>PRMU20240402</t>
  </si>
  <si>
    <t>PRMU20240406</t>
  </si>
  <si>
    <t>PRMU20240404</t>
  </si>
  <si>
    <t>PRMU20240405</t>
  </si>
  <si>
    <t>check:</t>
  </si>
  <si>
    <t>193 Multifam</t>
  </si>
  <si>
    <t>3 SFR credit</t>
  </si>
  <si>
    <t>trips</t>
  </si>
  <si>
    <t>TIF Credit for SUP</t>
  </si>
  <si>
    <t>NEW TRAFFIC IMPACT FEE</t>
  </si>
  <si>
    <t>Adjusted trips</t>
  </si>
  <si>
    <t>SFR Credit (1.4 trips)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</si>
</sst>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#,##0_);[Red]\(&quot;$&quot;#,##0\)"/>
    <numFmt numFmtId="8" formatCode="&quot;$&quot;#,##0.00_);[Red]\(&quot;$&quot;#,##0.00\)"/>
    <numFmt numFmtId="44" formatCode="_(&quot;$&quot;* #,##0.00_);_(&quot;$&quot;* \(#,##0.00\);_(&quot;$&quot;* &quot;-&quot;??_);_(@_)"/>
    <numFmt numFmtId="164" formatCode="&quot;$&quot;#,##0.0_);[Red]\(&quot;$&quot;#,##0.0\)"/>
    <numFmt numFmtId="165" formatCode="&quot;$&quot;#,##0.00"/>
    <numFmt numFmtId="166" formatCode="0.0"/>
    <numFmt numFmtId="167" formatCode="_(* #,##0.0000_);_(* \(#,##0.0000\);_(* &quot;-&quot;????_);_(@_)"/>
  </numFmts>
  <fonts count="10" x14ac:knownFonts="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name val="Aptos Narrow"/>
      <family val="2"/>
      <scheme val="minor"/>
    </font>
    <font>
      <b/>
      <sz val="11"/>
      <name val="Aptos Narrow"/>
      <family val="2"/>
      <scheme val="minor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11"/>
      <color theme="1"/>
      <name val="Aptos Narrow"/>
      <family val="2"/>
      <scheme val="minor"/>
    </font>
    <font>
      <b/>
      <sz val="14"/>
      <color rgb="FFFF0000"/>
      <name val="Aptos Narrow"/>
      <family val="2"/>
      <scheme val="minor"/>
    </font>
    <font>
      <i/>
      <sz val="11"/>
      <color theme="8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7" fillId="0" borderId="0" applyFont="0" applyFill="0" applyBorder="0" applyAlignment="0" applyProtection="0"/>
  </cellStyleXfs>
  <cellXfs count="48">
    <xf numFmtId="0" fontId="0" fillId="0" borderId="0" xfId="0"/>
    <xf numFmtId="0" fontId="2" fillId="0" borderId="4" xfId="0" applyFont="1" applyBorder="1" applyAlignment="1">
      <alignment horizontal="center" vertical="top"/>
    </xf>
    <xf numFmtId="0" fontId="0" fillId="0" borderId="5" xfId="0" applyBorder="1"/>
    <xf numFmtId="0" fontId="0" fillId="0" borderId="6" xfId="0" applyBorder="1"/>
    <xf numFmtId="0" fontId="1" fillId="0" borderId="6" xfId="0" applyFont="1" applyBorder="1"/>
    <xf numFmtId="6" fontId="3" fillId="0" borderId="6" xfId="0" applyNumberFormat="1" applyFont="1" applyBorder="1"/>
    <xf numFmtId="6" fontId="1" fillId="0" borderId="0" xfId="0" applyNumberFormat="1" applyFont="1"/>
    <xf numFmtId="3" fontId="1" fillId="0" borderId="0" xfId="0" applyNumberFormat="1" applyFont="1"/>
    <xf numFmtId="0" fontId="0" fillId="0" borderId="9" xfId="0" applyBorder="1" applyAlignment="1">
      <alignment wrapText="1"/>
    </xf>
    <xf numFmtId="164" fontId="1" fillId="0" borderId="10" xfId="0" applyNumberFormat="1" applyFont="1" applyBorder="1"/>
    <xf numFmtId="0" fontId="0" fillId="0" borderId="11" xfId="0" applyBorder="1"/>
    <xf numFmtId="6" fontId="1" fillId="0" borderId="12" xfId="0" applyNumberFormat="1" applyFont="1" applyBorder="1"/>
    <xf numFmtId="165" fontId="1" fillId="0" borderId="6" xfId="0" applyNumberFormat="1" applyFont="1" applyBorder="1"/>
    <xf numFmtId="8" fontId="1" fillId="0" borderId="6" xfId="0" applyNumberFormat="1" applyFont="1" applyBorder="1"/>
    <xf numFmtId="8" fontId="1" fillId="0" borderId="10" xfId="0" applyNumberFormat="1" applyFont="1" applyBorder="1"/>
    <xf numFmtId="0" fontId="0" fillId="0" borderId="4" xfId="0" applyBorder="1"/>
    <xf numFmtId="6" fontId="1" fillId="0" borderId="5" xfId="0" applyNumberFormat="1" applyFont="1" applyBorder="1"/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5" fillId="0" borderId="5" xfId="0" applyFont="1" applyBorder="1"/>
    <xf numFmtId="0" fontId="5" fillId="0" borderId="0" xfId="0" applyFont="1"/>
    <xf numFmtId="0" fontId="0" fillId="0" borderId="13" xfId="0" applyBorder="1"/>
    <xf numFmtId="0" fontId="0" fillId="0" borderId="14" xfId="0" applyBorder="1"/>
    <xf numFmtId="0" fontId="6" fillId="0" borderId="0" xfId="0" applyFont="1"/>
    <xf numFmtId="0" fontId="1" fillId="0" borderId="0" xfId="0" applyFont="1"/>
    <xf numFmtId="6" fontId="0" fillId="0" borderId="0" xfId="0" applyNumberFormat="1"/>
    <xf numFmtId="4" fontId="0" fillId="0" borderId="0" xfId="0" applyNumberFormat="1"/>
    <xf numFmtId="6" fontId="3" fillId="0" borderId="0" xfId="0" applyNumberFormat="1" applyFont="1"/>
    <xf numFmtId="2" fontId="3" fillId="0" borderId="0" xfId="0" applyNumberFormat="1" applyFont="1"/>
    <xf numFmtId="8" fontId="0" fillId="0" borderId="0" xfId="0" applyNumberFormat="1"/>
    <xf numFmtId="166" fontId="0" fillId="3" borderId="0" xfId="0" applyNumberFormat="1" applyFill="1" applyAlignment="1">
      <alignment horizontal="center"/>
    </xf>
    <xf numFmtId="0" fontId="0" fillId="0" borderId="0" xfId="0" applyAlignment="1">
      <alignment horizontal="center" vertical="center"/>
    </xf>
    <xf numFmtId="8" fontId="8" fillId="2" borderId="10" xfId="0" applyNumberFormat="1" applyFont="1" applyFill="1" applyBorder="1"/>
    <xf numFmtId="8" fontId="3" fillId="0" borderId="6" xfId="0" applyNumberFormat="1" applyFont="1" applyBorder="1"/>
    <xf numFmtId="0" fontId="2" fillId="0" borderId="5" xfId="0" applyFont="1" applyBorder="1"/>
    <xf numFmtId="44" fontId="9" fillId="0" borderId="0" xfId="1" applyFont="1"/>
    <xf numFmtId="167" fontId="3" fillId="0" borderId="6" xfId="0" applyNumberFormat="1" applyFont="1" applyBorder="1"/>
    <xf numFmtId="0" fontId="0" fillId="0" borderId="7" xfId="0" applyBorder="1" applyAlignment="1">
      <alignment horizontal="center" wrapText="1"/>
    </xf>
    <xf numFmtId="0" fontId="0" fillId="0" borderId="9" xfId="0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3" fillId="0" borderId="7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0" fontId="1" fillId="0" borderId="9" xfId="0" applyFont="1" applyBorder="1" applyAlignment="1">
      <alignment horizontal="left" vertical="top" wrapText="1"/>
    </xf>
    <xf numFmtId="0" fontId="0" fillId="0" borderId="7" xfId="0" applyBorder="1" applyAlignment="1">
      <alignment horizontal="left" wrapText="1"/>
    </xf>
    <xf numFmtId="0" fontId="0" fillId="0" borderId="9" xfId="0" applyBorder="1" applyAlignment="1">
      <alignment horizontal="left" wrapText="1"/>
    </xf>
    <xf numFmtId="0" fontId="0" fillId="0" borderId="8" xfId="0" applyBorder="1" applyAlignment="1">
      <alignment horizontal="left"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981075</xdr:colOff>
      <xdr:row>25</xdr:row>
      <xdr:rowOff>111760</xdr:rowOff>
    </xdr:from>
    <xdr:to>
      <xdr:col>27</xdr:col>
      <xdr:colOff>314325</xdr:colOff>
      <xdr:row>38</xdr:row>
      <xdr:rowOff>143639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E68ADB0-B22D-5E07-F6E6-4111EC5827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527875" y="4988560"/>
          <a:ext cx="6438900" cy="2508379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B2E48D-12DF-4276-97C0-50CDB0BB0F82}">
  <sheetPr>
    <tabColor rgb="FFFF0000"/>
  </sheetPr>
  <dimension ref="A1:AC29"/>
  <sheetViews>
    <sheetView tabSelected="1" topLeftCell="L1" zoomScaleNormal="100" workbookViewId="0">
      <selection activeCell="V18" sqref="V18"/>
    </sheetView>
  </sheetViews>
  <sheetFormatPr defaultRowHeight="15" x14ac:dyDescent="0.25"/>
  <cols>
    <col min="1" max="1" width="35" bestFit="1" customWidth="1"/>
    <col min="2" max="2" width="15.5703125" bestFit="1" customWidth="1"/>
    <col min="3" max="3" width="15.140625" bestFit="1" customWidth="1"/>
    <col min="4" max="4" width="37" bestFit="1" customWidth="1"/>
    <col min="5" max="5" width="15.5703125" bestFit="1" customWidth="1"/>
    <col min="6" max="6" width="15.140625" bestFit="1" customWidth="1"/>
    <col min="7" max="7" width="37" bestFit="1" customWidth="1"/>
    <col min="8" max="8" width="15.5703125" bestFit="1" customWidth="1"/>
    <col min="9" max="9" width="15.140625" bestFit="1" customWidth="1"/>
    <col min="10" max="10" width="37" bestFit="1" customWidth="1"/>
    <col min="11" max="11" width="15.5703125" bestFit="1" customWidth="1"/>
    <col min="12" max="12" width="15.140625" bestFit="1" customWidth="1"/>
    <col min="13" max="13" width="37" bestFit="1" customWidth="1"/>
    <col min="14" max="14" width="15.5703125" bestFit="1" customWidth="1"/>
    <col min="15" max="15" width="15.140625" bestFit="1" customWidth="1"/>
    <col min="16" max="16" width="37" bestFit="1" customWidth="1"/>
    <col min="17" max="17" width="16.28515625" customWidth="1"/>
    <col min="18" max="18" width="15.140625" bestFit="1" customWidth="1"/>
    <col min="19" max="19" width="37.42578125" bestFit="1" customWidth="1"/>
    <col min="20" max="20" width="15.5703125" bestFit="1" customWidth="1"/>
    <col min="21" max="21" width="15.140625" bestFit="1" customWidth="1"/>
    <col min="22" max="22" width="37" bestFit="1" customWidth="1"/>
    <col min="23" max="23" width="15.5703125" bestFit="1" customWidth="1"/>
    <col min="24" max="24" width="15.140625" bestFit="1" customWidth="1"/>
    <col min="25" max="25" width="12.7109375" bestFit="1" customWidth="1"/>
    <col min="26" max="26" width="12.5703125" customWidth="1"/>
    <col min="27" max="27" width="13.5703125" bestFit="1" customWidth="1"/>
    <col min="28" max="28" width="51.140625" bestFit="1" customWidth="1"/>
    <col min="30" max="30" width="14.85546875" customWidth="1"/>
  </cols>
  <sheetData>
    <row r="1" spans="1:29" ht="15.75" thickBot="1" x14ac:dyDescent="0.3">
      <c r="A1" s="39" t="s">
        <v>0</v>
      </c>
      <c r="B1" s="40"/>
      <c r="C1" s="41"/>
      <c r="D1" s="39" t="s">
        <v>1</v>
      </c>
      <c r="E1" s="40"/>
      <c r="F1" s="41"/>
      <c r="G1" s="39" t="s">
        <v>2</v>
      </c>
      <c r="H1" s="40"/>
      <c r="I1" s="41"/>
      <c r="J1" s="39" t="s">
        <v>3</v>
      </c>
      <c r="K1" s="40"/>
      <c r="L1" s="41"/>
      <c r="M1" s="39" t="s">
        <v>4</v>
      </c>
      <c r="N1" s="40"/>
      <c r="O1" s="41"/>
      <c r="P1" s="39" t="s">
        <v>5</v>
      </c>
      <c r="Q1" s="40"/>
      <c r="R1" s="41"/>
      <c r="S1" s="39" t="s">
        <v>6</v>
      </c>
      <c r="T1" s="40"/>
      <c r="U1" s="41"/>
      <c r="V1" s="40" t="s">
        <v>7</v>
      </c>
      <c r="W1" s="40"/>
      <c r="X1" s="41"/>
      <c r="Z1" t="s">
        <v>8</v>
      </c>
      <c r="AB1" s="1" t="s">
        <v>9</v>
      </c>
    </row>
    <row r="2" spans="1:29" x14ac:dyDescent="0.25">
      <c r="A2" s="2" t="s">
        <v>10</v>
      </c>
      <c r="B2">
        <v>24</v>
      </c>
      <c r="C2" s="3"/>
      <c r="D2" s="2" t="s">
        <v>10</v>
      </c>
      <c r="F2" s="3"/>
      <c r="G2" s="2" t="s">
        <v>10</v>
      </c>
      <c r="I2" s="3"/>
      <c r="J2" s="2" t="s">
        <v>10</v>
      </c>
      <c r="L2" s="3"/>
      <c r="M2" s="2" t="s">
        <v>10</v>
      </c>
      <c r="O2" s="3"/>
      <c r="P2" s="2" t="s">
        <v>10</v>
      </c>
      <c r="Q2">
        <v>24</v>
      </c>
      <c r="R2" s="3"/>
      <c r="S2" s="2" t="s">
        <v>10</v>
      </c>
      <c r="T2">
        <v>24</v>
      </c>
      <c r="U2" s="3"/>
      <c r="V2" t="s">
        <v>10</v>
      </c>
      <c r="W2">
        <v>24</v>
      </c>
      <c r="X2" s="3"/>
    </row>
    <row r="3" spans="1:29" ht="15" customHeight="1" x14ac:dyDescent="0.25">
      <c r="A3" s="2" t="s">
        <v>11</v>
      </c>
      <c r="C3" s="3"/>
      <c r="D3" s="2" t="s">
        <v>11</v>
      </c>
      <c r="E3">
        <v>6</v>
      </c>
      <c r="F3" s="3"/>
      <c r="G3" s="2" t="s">
        <v>11</v>
      </c>
      <c r="H3">
        <v>6</v>
      </c>
      <c r="I3" s="3"/>
      <c r="J3" s="2" t="s">
        <v>11</v>
      </c>
      <c r="K3">
        <v>6</v>
      </c>
      <c r="L3" s="3"/>
      <c r="M3" s="2" t="s">
        <v>11</v>
      </c>
      <c r="N3">
        <v>6</v>
      </c>
      <c r="O3" s="3"/>
      <c r="P3" s="2" t="s">
        <v>11</v>
      </c>
      <c r="R3" s="3"/>
      <c r="S3" s="2" t="s">
        <v>11</v>
      </c>
      <c r="U3" s="3"/>
      <c r="V3" t="s">
        <v>11</v>
      </c>
      <c r="X3" s="3"/>
      <c r="AB3" s="42" t="s">
        <v>12</v>
      </c>
    </row>
    <row r="4" spans="1:29" x14ac:dyDescent="0.25">
      <c r="A4" s="2" t="s">
        <v>13</v>
      </c>
      <c r="C4" s="3"/>
      <c r="D4" s="2" t="s">
        <v>13</v>
      </c>
      <c r="E4">
        <v>6</v>
      </c>
      <c r="F4" s="3"/>
      <c r="G4" s="2" t="s">
        <v>13</v>
      </c>
      <c r="H4">
        <v>6</v>
      </c>
      <c r="I4" s="3"/>
      <c r="J4" s="2" t="s">
        <v>13</v>
      </c>
      <c r="K4">
        <v>6</v>
      </c>
      <c r="L4" s="3"/>
      <c r="M4" s="2" t="s">
        <v>13</v>
      </c>
      <c r="N4">
        <v>6</v>
      </c>
      <c r="O4" s="3"/>
      <c r="P4" s="2" t="s">
        <v>13</v>
      </c>
      <c r="R4" s="3"/>
      <c r="S4" s="2" t="s">
        <v>13</v>
      </c>
      <c r="U4" s="3"/>
      <c r="V4" t="s">
        <v>13</v>
      </c>
      <c r="X4" s="3"/>
      <c r="AB4" s="43"/>
    </row>
    <row r="5" spans="1:29" x14ac:dyDescent="0.25">
      <c r="A5" s="2" t="s">
        <v>14</v>
      </c>
      <c r="C5" s="3"/>
      <c r="D5" s="2" t="s">
        <v>14</v>
      </c>
      <c r="E5">
        <v>12</v>
      </c>
      <c r="F5" s="3"/>
      <c r="G5" s="2" t="s">
        <v>14</v>
      </c>
      <c r="H5">
        <v>12</v>
      </c>
      <c r="I5" s="3"/>
      <c r="J5" s="2" t="s">
        <v>14</v>
      </c>
      <c r="K5">
        <v>12</v>
      </c>
      <c r="L5" s="3"/>
      <c r="M5" s="2" t="s">
        <v>14</v>
      </c>
      <c r="N5">
        <v>12</v>
      </c>
      <c r="O5" s="3"/>
      <c r="P5" s="2" t="s">
        <v>14</v>
      </c>
      <c r="R5" s="3"/>
      <c r="S5" s="2" t="s">
        <v>14</v>
      </c>
      <c r="U5" s="3"/>
      <c r="V5" t="s">
        <v>14</v>
      </c>
      <c r="X5" s="3"/>
      <c r="AB5" s="44"/>
    </row>
    <row r="6" spans="1:29" x14ac:dyDescent="0.25">
      <c r="A6" s="2"/>
      <c r="C6" s="3" t="s">
        <v>15</v>
      </c>
      <c r="D6" s="2"/>
      <c r="F6" s="3" t="s">
        <v>15</v>
      </c>
      <c r="G6" s="2"/>
      <c r="I6" s="3" t="s">
        <v>15</v>
      </c>
      <c r="J6" s="2"/>
      <c r="L6" s="3" t="s">
        <v>15</v>
      </c>
      <c r="M6" s="2"/>
      <c r="O6" s="3" t="s">
        <v>15</v>
      </c>
      <c r="P6" s="2"/>
      <c r="R6" s="3" t="s">
        <v>15</v>
      </c>
      <c r="S6" s="2"/>
      <c r="U6" s="3" t="s">
        <v>15</v>
      </c>
      <c r="X6" s="3" t="s">
        <v>15</v>
      </c>
    </row>
    <row r="7" spans="1:29" ht="15" customHeight="1" x14ac:dyDescent="0.25">
      <c r="A7" s="2"/>
      <c r="C7" s="4">
        <f>SUM(B2,B3,B4,B5)</f>
        <v>24</v>
      </c>
      <c r="D7" s="2"/>
      <c r="F7" s="4">
        <f>SUM(E2,E3,E4,E5)</f>
        <v>24</v>
      </c>
      <c r="G7" s="2"/>
      <c r="I7" s="4">
        <f>SUM(H2,H3,H4,H5)</f>
        <v>24</v>
      </c>
      <c r="J7" s="2"/>
      <c r="L7" s="4">
        <f>SUM(K2,K3,K4,K5)</f>
        <v>24</v>
      </c>
      <c r="M7" s="2"/>
      <c r="O7" s="4">
        <f>SUM(N2,N3,N4,N5)</f>
        <v>24</v>
      </c>
      <c r="P7" s="2"/>
      <c r="R7" s="4">
        <f>SUM(Q2,Q3,Q4,Q5)</f>
        <v>24</v>
      </c>
      <c r="S7" s="2"/>
      <c r="U7" s="4">
        <f>SUM(T2,T3,T4,T5)</f>
        <v>24</v>
      </c>
      <c r="X7" s="4">
        <f>SUM(W2,W3,W4,W5)</f>
        <v>24</v>
      </c>
      <c r="Y7" s="31">
        <f>SUM(C7,F7,I7,L7,O7,R7,U7,X7)</f>
        <v>192</v>
      </c>
      <c r="AB7" s="45" t="s">
        <v>16</v>
      </c>
    </row>
    <row r="8" spans="1:29" x14ac:dyDescent="0.25">
      <c r="A8" s="2" t="s">
        <v>17</v>
      </c>
      <c r="C8" s="3"/>
      <c r="D8" s="2" t="s">
        <v>17</v>
      </c>
      <c r="F8" s="3"/>
      <c r="G8" s="2" t="s">
        <v>17</v>
      </c>
      <c r="I8" s="3"/>
      <c r="J8" s="2" t="s">
        <v>17</v>
      </c>
      <c r="L8" s="3"/>
      <c r="M8" s="2" t="s">
        <v>17</v>
      </c>
      <c r="O8" s="3"/>
      <c r="P8" s="2" t="s">
        <v>17</v>
      </c>
      <c r="R8" s="3"/>
      <c r="S8" s="2" t="s">
        <v>17</v>
      </c>
      <c r="U8" s="3"/>
      <c r="V8" t="s">
        <v>17</v>
      </c>
      <c r="X8" s="3"/>
      <c r="AB8" s="46"/>
    </row>
    <row r="9" spans="1:29" x14ac:dyDescent="0.25">
      <c r="A9" s="2" t="s">
        <v>18</v>
      </c>
      <c r="C9" s="3"/>
      <c r="D9" s="2" t="s">
        <v>18</v>
      </c>
      <c r="F9" s="3"/>
      <c r="G9" s="2" t="s">
        <v>18</v>
      </c>
      <c r="I9" s="3"/>
      <c r="J9" s="2" t="s">
        <v>18</v>
      </c>
      <c r="L9" s="3"/>
      <c r="M9" s="2" t="s">
        <v>18</v>
      </c>
      <c r="O9" s="3"/>
      <c r="P9" s="2" t="s">
        <v>18</v>
      </c>
      <c r="R9" s="3"/>
      <c r="S9" s="2" t="s">
        <v>18</v>
      </c>
      <c r="U9" s="3"/>
      <c r="V9" t="s">
        <v>18</v>
      </c>
      <c r="X9" s="3"/>
    </row>
    <row r="10" spans="1:29" ht="15" customHeight="1" x14ac:dyDescent="0.25">
      <c r="A10" s="2" t="s">
        <v>19</v>
      </c>
      <c r="C10" s="33">
        <f>(2295*C7)</f>
        <v>55080</v>
      </c>
      <c r="D10" s="2" t="s">
        <v>19</v>
      </c>
      <c r="F10" s="33">
        <f>(2295*F7)</f>
        <v>55080</v>
      </c>
      <c r="G10" s="2" t="s">
        <v>19</v>
      </c>
      <c r="I10" s="33">
        <f>(2295*I7)</f>
        <v>55080</v>
      </c>
      <c r="J10" s="2" t="s">
        <v>19</v>
      </c>
      <c r="L10" s="33">
        <f>(2295*L7)</f>
        <v>55080</v>
      </c>
      <c r="M10" s="2" t="s">
        <v>20</v>
      </c>
      <c r="O10" s="33">
        <f>(2295*O7)</f>
        <v>55080</v>
      </c>
      <c r="P10" s="2" t="s">
        <v>20</v>
      </c>
      <c r="Q10" t="s">
        <v>21</v>
      </c>
      <c r="R10" s="33">
        <f>(2295*R7)</f>
        <v>55080</v>
      </c>
      <c r="S10" s="2" t="s">
        <v>20</v>
      </c>
      <c r="U10" s="33">
        <f>(2295*U7)</f>
        <v>55080</v>
      </c>
      <c r="V10" t="s">
        <v>19</v>
      </c>
      <c r="X10" s="33">
        <f>(2295*X7)</f>
        <v>55080</v>
      </c>
      <c r="Y10" s="29">
        <f>SUM(C10,F10,I10,L10,O10,R10,U10,X10)</f>
        <v>440640</v>
      </c>
      <c r="Z10" s="6"/>
      <c r="AA10" s="6"/>
      <c r="AB10" s="45" t="s">
        <v>22</v>
      </c>
      <c r="AC10" s="7"/>
    </row>
    <row r="11" spans="1:29" x14ac:dyDescent="0.25">
      <c r="A11" s="2" t="s">
        <v>23</v>
      </c>
      <c r="C11" s="33">
        <f>SUM(0.86*C10)</f>
        <v>47368.799999999996</v>
      </c>
      <c r="D11" s="2" t="s">
        <v>23</v>
      </c>
      <c r="F11" s="33">
        <f>SUM(0.86*F10)</f>
        <v>47368.799999999996</v>
      </c>
      <c r="G11" s="2" t="s">
        <v>23</v>
      </c>
      <c r="I11" s="33">
        <f>SUM(0.86*I10)</f>
        <v>47368.799999999996</v>
      </c>
      <c r="J11" s="2" t="s">
        <v>23</v>
      </c>
      <c r="L11" s="33">
        <f>SUM(0.86*L10)</f>
        <v>47368.799999999996</v>
      </c>
      <c r="M11" s="2" t="s">
        <v>23</v>
      </c>
      <c r="O11" s="33">
        <f>SUM(0.86*O10)</f>
        <v>47368.799999999996</v>
      </c>
      <c r="P11" s="2" t="s">
        <v>23</v>
      </c>
      <c r="R11" s="33">
        <f>SUM(0.86*R10)</f>
        <v>47368.799999999996</v>
      </c>
      <c r="S11" s="2" t="s">
        <v>23</v>
      </c>
      <c r="U11" s="33">
        <f>SUM(0.86*U10)</f>
        <v>47368.799999999996</v>
      </c>
      <c r="V11" t="s">
        <v>23</v>
      </c>
      <c r="X11" s="33">
        <f>SUM(0.86*X10)</f>
        <v>47368.799999999996</v>
      </c>
      <c r="Y11" s="29">
        <f>SUM(C11,F11,I11,L11,O11,R11,U11,X11)</f>
        <v>378950.39999999997</v>
      </c>
      <c r="Z11" s="29"/>
      <c r="AA11" s="6"/>
      <c r="AB11" s="47"/>
      <c r="AC11" s="7"/>
    </row>
    <row r="12" spans="1:29" x14ac:dyDescent="0.25">
      <c r="A12" s="2" t="s">
        <v>43</v>
      </c>
      <c r="C12" s="33">
        <f>179406/8</f>
        <v>22425.75</v>
      </c>
      <c r="D12" s="2" t="s">
        <v>43</v>
      </c>
      <c r="F12" s="33">
        <f>179406/8</f>
        <v>22425.75</v>
      </c>
      <c r="G12" s="2" t="s">
        <v>43</v>
      </c>
      <c r="I12" s="33">
        <f>179406/8</f>
        <v>22425.75</v>
      </c>
      <c r="J12" s="2" t="s">
        <v>43</v>
      </c>
      <c r="L12" s="33">
        <f>179406/8</f>
        <v>22425.75</v>
      </c>
      <c r="M12" s="2" t="s">
        <v>43</v>
      </c>
      <c r="O12" s="33">
        <f>179406/8</f>
        <v>22425.75</v>
      </c>
      <c r="P12" s="2" t="s">
        <v>43</v>
      </c>
      <c r="R12" s="33">
        <f>179406/8</f>
        <v>22425.75</v>
      </c>
      <c r="S12" s="2" t="s">
        <v>43</v>
      </c>
      <c r="U12" s="33">
        <f>179406/8</f>
        <v>22425.75</v>
      </c>
      <c r="V12" s="2" t="s">
        <v>43</v>
      </c>
      <c r="X12" s="33">
        <f>179406/8</f>
        <v>22425.75</v>
      </c>
      <c r="Y12" s="29">
        <f>SUM(C12,F12,I12,L12,O12,R12,U12,X12)</f>
        <v>179406</v>
      </c>
      <c r="Z12" s="27"/>
      <c r="AA12" s="27"/>
      <c r="AB12" s="46"/>
      <c r="AC12" s="7"/>
    </row>
    <row r="13" spans="1:29" ht="18.75" x14ac:dyDescent="0.3">
      <c r="A13" s="34" t="s">
        <v>44</v>
      </c>
      <c r="C13" s="32">
        <f>C11-C12</f>
        <v>24943.049999999996</v>
      </c>
      <c r="D13" s="34" t="s">
        <v>44</v>
      </c>
      <c r="F13" s="32">
        <f>F11-F12</f>
        <v>24943.049999999996</v>
      </c>
      <c r="G13" s="34" t="s">
        <v>44</v>
      </c>
      <c r="I13" s="32">
        <f>I11-I12</f>
        <v>24943.049999999996</v>
      </c>
      <c r="J13" s="34" t="s">
        <v>44</v>
      </c>
      <c r="L13" s="32">
        <f>L11-L12</f>
        <v>24943.049999999996</v>
      </c>
      <c r="M13" s="34" t="s">
        <v>44</v>
      </c>
      <c r="O13" s="32">
        <f>O11-O12</f>
        <v>24943.049999999996</v>
      </c>
      <c r="P13" s="34" t="s">
        <v>44</v>
      </c>
      <c r="R13" s="32">
        <f>R11-R12</f>
        <v>24943.049999999996</v>
      </c>
      <c r="S13" s="2" t="s">
        <v>46</v>
      </c>
      <c r="U13" s="33">
        <f>1.4*4500</f>
        <v>6300</v>
      </c>
      <c r="V13" s="2" t="s">
        <v>46</v>
      </c>
      <c r="X13" s="33">
        <f>1.4*4500</f>
        <v>6300</v>
      </c>
      <c r="Y13" s="29"/>
      <c r="AA13" s="27"/>
      <c r="AB13" s="7"/>
      <c r="AC13" s="7"/>
    </row>
    <row r="14" spans="1:29" ht="18.75" x14ac:dyDescent="0.3">
      <c r="A14" s="2" t="s">
        <v>45</v>
      </c>
      <c r="C14" s="36">
        <v>5.5429000000000004</v>
      </c>
      <c r="D14" s="2" t="s">
        <v>45</v>
      </c>
      <c r="F14" s="36">
        <v>5.5429000000000004</v>
      </c>
      <c r="G14" s="2" t="s">
        <v>45</v>
      </c>
      <c r="I14" s="36">
        <v>5.5429000000000004</v>
      </c>
      <c r="J14" s="2" t="s">
        <v>45</v>
      </c>
      <c r="L14" s="36">
        <v>5.5429000000000004</v>
      </c>
      <c r="M14" s="2" t="s">
        <v>45</v>
      </c>
      <c r="O14" s="36">
        <v>5.5429000000000004</v>
      </c>
      <c r="P14" s="2" t="s">
        <v>45</v>
      </c>
      <c r="R14" s="36">
        <v>5.5429000000000004</v>
      </c>
      <c r="S14" s="34" t="s">
        <v>44</v>
      </c>
      <c r="U14" s="32">
        <f>U11-U12-U13</f>
        <v>18643.049999999996</v>
      </c>
      <c r="V14" s="34" t="s">
        <v>44</v>
      </c>
      <c r="X14" s="32">
        <f>X11-X12-X13</f>
        <v>18643.049999999996</v>
      </c>
      <c r="Y14" s="29">
        <f>SUM(C13,F13,I13,L13,O13,R13,U14,X14)</f>
        <v>186944.39999999994</v>
      </c>
      <c r="AA14" s="28"/>
      <c r="AB14" s="37" t="s">
        <v>24</v>
      </c>
      <c r="AC14" s="7"/>
    </row>
    <row r="15" spans="1:29" ht="15" customHeight="1" x14ac:dyDescent="0.25">
      <c r="A15" s="2"/>
      <c r="C15" s="5"/>
      <c r="D15" s="2"/>
      <c r="F15" s="5"/>
      <c r="G15" s="2"/>
      <c r="I15" s="5"/>
      <c r="J15" s="2"/>
      <c r="L15" s="5"/>
      <c r="M15" s="2"/>
      <c r="O15" s="5"/>
      <c r="P15" s="2"/>
      <c r="R15" s="5"/>
      <c r="S15" s="2" t="s">
        <v>45</v>
      </c>
      <c r="U15" s="36">
        <v>4.1429</v>
      </c>
      <c r="V15" s="2" t="s">
        <v>45</v>
      </c>
      <c r="X15" s="36">
        <v>4.1429</v>
      </c>
      <c r="Y15" s="25"/>
      <c r="AA15" s="6"/>
      <c r="AB15" s="38"/>
      <c r="AC15" s="7"/>
    </row>
    <row r="16" spans="1:29" x14ac:dyDescent="0.25">
      <c r="A16" s="2"/>
      <c r="C16" s="5"/>
      <c r="D16" s="2"/>
      <c r="F16" s="5"/>
      <c r="G16" s="2"/>
      <c r="I16" s="5"/>
      <c r="J16" s="2"/>
      <c r="L16" s="5"/>
      <c r="M16" s="2"/>
      <c r="O16" s="5"/>
      <c r="P16" s="2"/>
      <c r="R16" s="5"/>
      <c r="S16" s="2"/>
      <c r="U16" s="3"/>
      <c r="X16" s="3"/>
      <c r="Y16" s="25"/>
      <c r="Z16" s="6"/>
      <c r="AA16" s="6"/>
      <c r="AC16" s="7"/>
    </row>
    <row r="17" spans="1:28" x14ac:dyDescent="0.25">
      <c r="A17" s="2"/>
      <c r="C17" s="3"/>
      <c r="D17" s="2"/>
      <c r="F17" s="3"/>
      <c r="G17" s="2"/>
      <c r="I17" s="3"/>
      <c r="J17" s="2"/>
      <c r="L17" s="3"/>
      <c r="M17" s="2"/>
      <c r="O17" s="3"/>
      <c r="P17" s="2"/>
      <c r="R17" s="3"/>
      <c r="S17" s="2"/>
      <c r="U17" s="3"/>
      <c r="X17" s="3"/>
    </row>
    <row r="18" spans="1:28" x14ac:dyDescent="0.25">
      <c r="A18" s="19" t="s">
        <v>31</v>
      </c>
      <c r="C18" s="3"/>
      <c r="D18" s="19" t="s">
        <v>32</v>
      </c>
      <c r="F18" s="3"/>
      <c r="G18" s="19" t="s">
        <v>33</v>
      </c>
      <c r="I18" s="3"/>
      <c r="J18" s="19" t="s">
        <v>34</v>
      </c>
      <c r="L18" s="3"/>
      <c r="M18" s="19" t="s">
        <v>35</v>
      </c>
      <c r="O18" s="3"/>
      <c r="P18" s="19" t="s">
        <v>36</v>
      </c>
      <c r="R18" s="3"/>
      <c r="S18" s="19" t="s">
        <v>37</v>
      </c>
      <c r="U18" s="3"/>
      <c r="V18" s="20" t="s">
        <v>38</v>
      </c>
      <c r="X18" s="3"/>
    </row>
    <row r="19" spans="1:28" ht="15.75" thickBot="1" x14ac:dyDescent="0.3">
      <c r="A19" s="21"/>
      <c r="B19" s="15"/>
      <c r="C19" s="22"/>
      <c r="D19" s="21"/>
      <c r="E19" s="15"/>
      <c r="F19" s="22"/>
      <c r="G19" s="21"/>
      <c r="H19" s="15"/>
      <c r="I19" s="22"/>
      <c r="J19" s="21"/>
      <c r="K19" s="15"/>
      <c r="L19" s="22"/>
      <c r="M19" s="21"/>
      <c r="N19" s="15"/>
      <c r="O19" s="22"/>
      <c r="P19" s="21"/>
      <c r="Q19" s="15"/>
      <c r="R19" s="22"/>
      <c r="S19" s="21"/>
      <c r="T19" s="15"/>
      <c r="U19" s="22"/>
      <c r="V19" s="15"/>
      <c r="W19" s="15"/>
      <c r="X19" s="22"/>
    </row>
    <row r="20" spans="1:28" x14ac:dyDescent="0.25">
      <c r="AB20" s="17"/>
    </row>
    <row r="22" spans="1:28" x14ac:dyDescent="0.25">
      <c r="Z22" s="18" t="s">
        <v>39</v>
      </c>
      <c r="AA22" t="s">
        <v>42</v>
      </c>
    </row>
    <row r="23" spans="1:28" x14ac:dyDescent="0.25">
      <c r="Z23" t="s">
        <v>41</v>
      </c>
      <c r="AA23" s="30">
        <f>(0.94*3)</f>
        <v>2.82</v>
      </c>
    </row>
    <row r="24" spans="1:28" x14ac:dyDescent="0.25">
      <c r="Z24" s="18" t="s">
        <v>40</v>
      </c>
      <c r="AA24" s="30">
        <f>(Y11/4500)+((2295*0.86)/4500)</f>
        <v>84.649799999999985</v>
      </c>
    </row>
    <row r="25" spans="1:28" x14ac:dyDescent="0.25">
      <c r="W25" s="26"/>
      <c r="AA25" s="35"/>
    </row>
    <row r="28" spans="1:28" x14ac:dyDescent="0.25">
      <c r="P28" s="24"/>
    </row>
    <row r="29" spans="1:28" x14ac:dyDescent="0.25">
      <c r="AB29" s="23"/>
    </row>
  </sheetData>
  <mergeCells count="12">
    <mergeCell ref="AB14:AB15"/>
    <mergeCell ref="A1:C1"/>
    <mergeCell ref="D1:F1"/>
    <mergeCell ref="G1:I1"/>
    <mergeCell ref="J1:L1"/>
    <mergeCell ref="M1:O1"/>
    <mergeCell ref="P1:R1"/>
    <mergeCell ref="S1:U1"/>
    <mergeCell ref="V1:X1"/>
    <mergeCell ref="AB3:AB5"/>
    <mergeCell ref="AB7:AB8"/>
    <mergeCell ref="AB10:AB1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6D7624-BFBE-409B-B830-53E452DA3CAC}">
  <sheetPr>
    <tabColor rgb="FF92D050"/>
  </sheetPr>
  <dimension ref="A1:AB13"/>
  <sheetViews>
    <sheetView topLeftCell="L1" workbookViewId="0">
      <selection activeCell="P19" sqref="P19"/>
    </sheetView>
  </sheetViews>
  <sheetFormatPr defaultRowHeight="15" x14ac:dyDescent="0.25"/>
  <cols>
    <col min="1" max="1" width="35" customWidth="1"/>
    <col min="2" max="2" width="15.5703125" customWidth="1"/>
    <col min="3" max="3" width="10.85546875" customWidth="1"/>
    <col min="4" max="4" width="35" customWidth="1"/>
    <col min="5" max="5" width="15.5703125" customWidth="1"/>
    <col min="6" max="6" width="10.85546875" customWidth="1"/>
    <col min="7" max="7" width="35" customWidth="1"/>
    <col min="8" max="8" width="15.5703125" customWidth="1"/>
    <col min="9" max="9" width="10.85546875" customWidth="1"/>
    <col min="10" max="10" width="35" customWidth="1"/>
    <col min="11" max="11" width="15.5703125" customWidth="1"/>
    <col min="12" max="12" width="10.85546875" customWidth="1"/>
    <col min="13" max="13" width="35" customWidth="1"/>
    <col min="14" max="14" width="15.5703125" customWidth="1"/>
    <col min="15" max="15" width="10.85546875" customWidth="1"/>
    <col min="16" max="16" width="35" customWidth="1"/>
    <col min="17" max="17" width="15.5703125" customWidth="1"/>
    <col min="18" max="18" width="10.85546875" customWidth="1"/>
    <col min="19" max="19" width="35" customWidth="1"/>
    <col min="20" max="20" width="15.5703125" customWidth="1"/>
    <col min="21" max="21" width="10.85546875" customWidth="1"/>
    <col min="22" max="22" width="35" customWidth="1"/>
    <col min="23" max="23" width="15.5703125" customWidth="1"/>
    <col min="24" max="24" width="10.85546875" customWidth="1"/>
  </cols>
  <sheetData>
    <row r="1" spans="1:28" ht="15.75" thickBot="1" x14ac:dyDescent="0.3">
      <c r="A1" s="39" t="s">
        <v>0</v>
      </c>
      <c r="B1" s="40"/>
      <c r="C1" s="41"/>
      <c r="D1" s="39" t="s">
        <v>1</v>
      </c>
      <c r="E1" s="40"/>
      <c r="F1" s="41"/>
      <c r="G1" s="39" t="s">
        <v>2</v>
      </c>
      <c r="H1" s="40"/>
      <c r="I1" s="41"/>
      <c r="J1" s="39" t="s">
        <v>3</v>
      </c>
      <c r="K1" s="40"/>
      <c r="L1" s="41"/>
      <c r="M1" s="39" t="s">
        <v>4</v>
      </c>
      <c r="N1" s="40"/>
      <c r="O1" s="41"/>
      <c r="P1" s="39" t="s">
        <v>5</v>
      </c>
      <c r="Q1" s="40"/>
      <c r="R1" s="41"/>
      <c r="S1" s="39" t="s">
        <v>6</v>
      </c>
      <c r="T1" s="40"/>
      <c r="U1" s="41"/>
      <c r="V1" s="40" t="s">
        <v>7</v>
      </c>
      <c r="W1" s="40"/>
      <c r="X1" s="41"/>
      <c r="Z1" t="s">
        <v>8</v>
      </c>
      <c r="AB1" s="1" t="s">
        <v>9</v>
      </c>
    </row>
    <row r="2" spans="1:28" x14ac:dyDescent="0.25">
      <c r="A2" s="2" t="s">
        <v>10</v>
      </c>
      <c r="B2">
        <v>24</v>
      </c>
      <c r="C2" s="3"/>
      <c r="D2" s="2" t="s">
        <v>10</v>
      </c>
      <c r="F2" s="3"/>
      <c r="G2" s="2" t="s">
        <v>10</v>
      </c>
      <c r="I2" s="3"/>
      <c r="J2" s="2" t="s">
        <v>10</v>
      </c>
      <c r="L2" s="3"/>
      <c r="M2" s="2" t="s">
        <v>10</v>
      </c>
      <c r="O2" s="3"/>
      <c r="P2" s="2" t="s">
        <v>10</v>
      </c>
      <c r="Q2">
        <v>24</v>
      </c>
      <c r="R2" s="3"/>
      <c r="S2" s="2" t="s">
        <v>10</v>
      </c>
      <c r="T2">
        <v>24</v>
      </c>
      <c r="U2" s="3"/>
      <c r="V2" t="s">
        <v>10</v>
      </c>
      <c r="W2">
        <v>24</v>
      </c>
      <c r="X2" s="3"/>
    </row>
    <row r="3" spans="1:28" x14ac:dyDescent="0.25">
      <c r="A3" s="2" t="s">
        <v>11</v>
      </c>
      <c r="C3" s="3"/>
      <c r="D3" s="2" t="s">
        <v>11</v>
      </c>
      <c r="E3">
        <v>6</v>
      </c>
      <c r="F3" s="3"/>
      <c r="G3" s="2" t="s">
        <v>11</v>
      </c>
      <c r="H3">
        <v>6</v>
      </c>
      <c r="I3" s="3"/>
      <c r="J3" s="2" t="s">
        <v>11</v>
      </c>
      <c r="K3">
        <v>6</v>
      </c>
      <c r="L3" s="3"/>
      <c r="M3" s="2" t="s">
        <v>11</v>
      </c>
      <c r="N3">
        <v>6</v>
      </c>
      <c r="O3" s="3"/>
      <c r="P3" s="2" t="s">
        <v>11</v>
      </c>
      <c r="R3" s="3"/>
      <c r="S3" s="2" t="s">
        <v>11</v>
      </c>
      <c r="U3" s="3"/>
      <c r="V3" t="s">
        <v>11</v>
      </c>
      <c r="X3" s="3"/>
      <c r="AB3" s="42" t="s">
        <v>12</v>
      </c>
    </row>
    <row r="4" spans="1:28" x14ac:dyDescent="0.25">
      <c r="A4" s="2" t="s">
        <v>13</v>
      </c>
      <c r="C4" s="3"/>
      <c r="D4" s="2" t="s">
        <v>13</v>
      </c>
      <c r="E4">
        <v>6</v>
      </c>
      <c r="F4" s="3"/>
      <c r="G4" s="2" t="s">
        <v>13</v>
      </c>
      <c r="H4">
        <v>6</v>
      </c>
      <c r="I4" s="3"/>
      <c r="J4" s="2" t="s">
        <v>13</v>
      </c>
      <c r="K4">
        <v>6</v>
      </c>
      <c r="L4" s="3"/>
      <c r="M4" s="2" t="s">
        <v>13</v>
      </c>
      <c r="N4">
        <v>6</v>
      </c>
      <c r="O4" s="3"/>
      <c r="P4" s="2" t="s">
        <v>13</v>
      </c>
      <c r="R4" s="3"/>
      <c r="S4" s="2" t="s">
        <v>13</v>
      </c>
      <c r="U4" s="3"/>
      <c r="V4" t="s">
        <v>13</v>
      </c>
      <c r="X4" s="3"/>
      <c r="AB4" s="43"/>
    </row>
    <row r="5" spans="1:28" ht="15.75" thickBot="1" x14ac:dyDescent="0.3">
      <c r="A5" s="2" t="s">
        <v>14</v>
      </c>
      <c r="C5" s="3"/>
      <c r="D5" s="2" t="s">
        <v>14</v>
      </c>
      <c r="E5">
        <v>12</v>
      </c>
      <c r="F5" s="3"/>
      <c r="G5" s="2" t="s">
        <v>14</v>
      </c>
      <c r="H5">
        <v>12</v>
      </c>
      <c r="I5" s="3"/>
      <c r="J5" s="2" t="s">
        <v>14</v>
      </c>
      <c r="K5">
        <v>12</v>
      </c>
      <c r="L5" s="3"/>
      <c r="M5" s="2" t="s">
        <v>14</v>
      </c>
      <c r="N5">
        <v>12</v>
      </c>
      <c r="O5" s="3"/>
      <c r="P5" s="2" t="s">
        <v>14</v>
      </c>
      <c r="R5" s="3"/>
      <c r="S5" s="2" t="s">
        <v>14</v>
      </c>
      <c r="U5" s="3"/>
      <c r="V5" t="s">
        <v>14</v>
      </c>
      <c r="X5" s="3"/>
      <c r="AB5" s="44"/>
    </row>
    <row r="6" spans="1:28" ht="15.75" thickBot="1" x14ac:dyDescent="0.3">
      <c r="A6" s="2"/>
      <c r="C6" s="3"/>
      <c r="D6" s="2"/>
      <c r="F6" s="3"/>
      <c r="G6" s="2"/>
      <c r="I6" s="3"/>
      <c r="J6" s="2"/>
      <c r="L6" s="3"/>
      <c r="M6" s="2"/>
      <c r="O6" s="3"/>
      <c r="P6" s="2"/>
      <c r="R6" s="3"/>
      <c r="S6" s="2"/>
      <c r="T6" s="8"/>
      <c r="U6" s="9"/>
      <c r="W6" s="8"/>
      <c r="X6" s="9"/>
      <c r="Y6" s="10"/>
      <c r="Z6" s="11" t="e">
        <f>SUM(#REF!,#REF!,#REF!,#REF!,#REF!,#REF!)</f>
        <v>#REF!</v>
      </c>
      <c r="AB6" s="37" t="s">
        <v>24</v>
      </c>
    </row>
    <row r="7" spans="1:28" x14ac:dyDescent="0.25">
      <c r="A7" s="2" t="s">
        <v>25</v>
      </c>
      <c r="C7" s="3"/>
      <c r="D7" s="2" t="s">
        <v>25</v>
      </c>
      <c r="F7" s="3"/>
      <c r="G7" s="2" t="s">
        <v>25</v>
      </c>
      <c r="I7" s="3"/>
      <c r="J7" s="2" t="s">
        <v>25</v>
      </c>
      <c r="L7" s="3"/>
      <c r="M7" s="2" t="s">
        <v>25</v>
      </c>
      <c r="O7" s="3"/>
      <c r="P7" s="2" t="s">
        <v>25</v>
      </c>
      <c r="R7" s="3"/>
      <c r="S7" s="2" t="s">
        <v>25</v>
      </c>
      <c r="U7" s="3"/>
      <c r="V7" t="s">
        <v>25</v>
      </c>
      <c r="X7" s="3"/>
      <c r="AB7" s="38"/>
    </row>
    <row r="8" spans="1:28" x14ac:dyDescent="0.25">
      <c r="A8" s="2" t="s">
        <v>26</v>
      </c>
      <c r="B8" t="s">
        <v>27</v>
      </c>
      <c r="C8" s="12">
        <f>SUM(B2,B3)*2313.53</f>
        <v>55524.72</v>
      </c>
      <c r="D8" s="2" t="s">
        <v>26</v>
      </c>
      <c r="E8" t="s">
        <v>27</v>
      </c>
      <c r="F8" s="12">
        <f>SUM(E2,E3)*2313.53</f>
        <v>13881.18</v>
      </c>
      <c r="G8" s="2" t="s">
        <v>26</v>
      </c>
      <c r="H8" t="s">
        <v>27</v>
      </c>
      <c r="I8" s="12">
        <f>SUM(H2,H3)*2313.53</f>
        <v>13881.18</v>
      </c>
      <c r="J8" s="2" t="s">
        <v>26</v>
      </c>
      <c r="K8" t="s">
        <v>27</v>
      </c>
      <c r="L8" s="12">
        <f>SUM(K2,K3)*2313.53</f>
        <v>13881.18</v>
      </c>
      <c r="M8" s="2" t="s">
        <v>26</v>
      </c>
      <c r="N8" t="s">
        <v>27</v>
      </c>
      <c r="O8" s="12">
        <f>SUM(N2,N3)*2313.53</f>
        <v>13881.18</v>
      </c>
      <c r="P8" s="2" t="s">
        <v>26</v>
      </c>
      <c r="Q8" t="s">
        <v>27</v>
      </c>
      <c r="R8" s="12">
        <f>SUM(Q2,Q3)*2313.53</f>
        <v>55524.72</v>
      </c>
      <c r="S8" s="2" t="s">
        <v>26</v>
      </c>
      <c r="T8" t="s">
        <v>27</v>
      </c>
      <c r="U8" s="12">
        <f>SUM(T2,T3)*2313.53</f>
        <v>55524.72</v>
      </c>
      <c r="V8" t="s">
        <v>26</v>
      </c>
      <c r="W8" t="s">
        <v>27</v>
      </c>
      <c r="X8" s="12">
        <f>SUM(W2,W3)*2313.53</f>
        <v>55524.72</v>
      </c>
    </row>
    <row r="9" spans="1:28" ht="15.75" thickBot="1" x14ac:dyDescent="0.3">
      <c r="A9" s="2" t="s">
        <v>28</v>
      </c>
      <c r="B9" t="s">
        <v>29</v>
      </c>
      <c r="C9" s="13">
        <f>SUM(B4,B5)*3291.31</f>
        <v>0</v>
      </c>
      <c r="D9" s="2" t="s">
        <v>28</v>
      </c>
      <c r="E9" t="s">
        <v>29</v>
      </c>
      <c r="F9" s="13">
        <f>SUM(E4,E5)*3291.31</f>
        <v>59243.58</v>
      </c>
      <c r="G9" s="2" t="s">
        <v>28</v>
      </c>
      <c r="H9" t="s">
        <v>29</v>
      </c>
      <c r="I9" s="13">
        <f>SUM(H4,H5)*3291.31</f>
        <v>59243.58</v>
      </c>
      <c r="J9" s="2" t="s">
        <v>28</v>
      </c>
      <c r="K9" t="s">
        <v>29</v>
      </c>
      <c r="L9" s="13">
        <f>SUM(K4,K5)*3291.31</f>
        <v>59243.58</v>
      </c>
      <c r="M9" s="2" t="s">
        <v>28</v>
      </c>
      <c r="N9" t="s">
        <v>29</v>
      </c>
      <c r="O9" s="13">
        <f>SUM(N4,N5)*3291.31</f>
        <v>59243.58</v>
      </c>
      <c r="P9" s="2" t="s">
        <v>28</v>
      </c>
      <c r="Q9" t="s">
        <v>29</v>
      </c>
      <c r="R9" s="13">
        <f>SUM(Q4,Q5)*3291.31</f>
        <v>0</v>
      </c>
      <c r="S9" s="2" t="s">
        <v>28</v>
      </c>
      <c r="T9" t="s">
        <v>29</v>
      </c>
      <c r="U9" s="13">
        <f>SUM(T4,T5)*3291.31</f>
        <v>0</v>
      </c>
      <c r="V9" t="s">
        <v>28</v>
      </c>
      <c r="W9" t="s">
        <v>29</v>
      </c>
      <c r="X9" s="13">
        <f>SUM(W4,W5)*3291.31</f>
        <v>0</v>
      </c>
    </row>
    <row r="10" spans="1:28" ht="15.75" thickBot="1" x14ac:dyDescent="0.3">
      <c r="A10" s="2" t="s">
        <v>30</v>
      </c>
      <c r="C10" s="14">
        <f>SUM(C8,C9)</f>
        <v>55524.72</v>
      </c>
      <c r="D10" s="2" t="s">
        <v>30</v>
      </c>
      <c r="F10" s="14">
        <f>SUM(F8,F9)</f>
        <v>73124.760000000009</v>
      </c>
      <c r="G10" s="2" t="s">
        <v>30</v>
      </c>
      <c r="I10" s="14">
        <f>SUM(I8,I9)</f>
        <v>73124.760000000009</v>
      </c>
      <c r="J10" s="2" t="s">
        <v>30</v>
      </c>
      <c r="L10" s="14">
        <f>SUM(L8,L9)</f>
        <v>73124.760000000009</v>
      </c>
      <c r="M10" s="2" t="s">
        <v>30</v>
      </c>
      <c r="O10" s="14">
        <f>SUM(O8,O9)</f>
        <v>73124.760000000009</v>
      </c>
      <c r="P10" s="2" t="s">
        <v>30</v>
      </c>
      <c r="R10" s="14">
        <f>SUM(R8,R9)</f>
        <v>55524.72</v>
      </c>
      <c r="S10" s="2" t="s">
        <v>30</v>
      </c>
      <c r="U10" s="14">
        <f>SUM(U8,U9)</f>
        <v>55524.72</v>
      </c>
      <c r="V10" t="s">
        <v>30</v>
      </c>
      <c r="X10" s="13">
        <f>SUM(X8,X9)</f>
        <v>55524.72</v>
      </c>
      <c r="Y10" s="15"/>
      <c r="Z10" s="11">
        <f>SUM(C10,F10,I10,L10,O10,R10,U10,X10)</f>
        <v>514597.91999999993</v>
      </c>
      <c r="AA10" s="16"/>
    </row>
    <row r="11" spans="1:28" x14ac:dyDescent="0.25">
      <c r="A11" s="2"/>
      <c r="C11" s="3"/>
      <c r="D11" s="2"/>
      <c r="F11" s="3"/>
      <c r="G11" s="2"/>
      <c r="I11" s="3"/>
      <c r="J11" s="2"/>
      <c r="L11" s="3"/>
      <c r="M11" s="2"/>
      <c r="O11" s="3"/>
      <c r="P11" s="2"/>
      <c r="R11" s="3"/>
      <c r="S11" s="2"/>
      <c r="U11" s="3"/>
      <c r="X11" s="3"/>
      <c r="AB11" s="18"/>
    </row>
    <row r="12" spans="1:28" x14ac:dyDescent="0.25">
      <c r="A12" s="19" t="s">
        <v>31</v>
      </c>
      <c r="C12" s="3"/>
      <c r="D12" s="19" t="s">
        <v>32</v>
      </c>
      <c r="F12" s="3"/>
      <c r="G12" s="19" t="s">
        <v>33</v>
      </c>
      <c r="I12" s="3"/>
      <c r="J12" s="19" t="s">
        <v>34</v>
      </c>
      <c r="L12" s="3"/>
      <c r="M12" s="19" t="s">
        <v>35</v>
      </c>
      <c r="O12" s="3"/>
      <c r="P12" s="19" t="s">
        <v>36</v>
      </c>
      <c r="R12" s="3"/>
      <c r="S12" s="19" t="s">
        <v>37</v>
      </c>
      <c r="U12" s="3"/>
      <c r="V12" s="20" t="s">
        <v>38</v>
      </c>
      <c r="X12" s="3"/>
    </row>
    <row r="13" spans="1:28" ht="15.75" thickBot="1" x14ac:dyDescent="0.3">
      <c r="A13" s="21"/>
      <c r="B13" s="15"/>
      <c r="C13" s="22"/>
      <c r="D13" s="21"/>
      <c r="E13" s="15"/>
      <c r="F13" s="22"/>
      <c r="G13" s="21"/>
      <c r="H13" s="15"/>
      <c r="I13" s="22"/>
      <c r="J13" s="21"/>
      <c r="K13" s="15"/>
      <c r="L13" s="22"/>
      <c r="M13" s="21"/>
      <c r="N13" s="15"/>
      <c r="O13" s="22"/>
      <c r="P13" s="21"/>
      <c r="Q13" s="15"/>
      <c r="R13" s="22"/>
      <c r="S13" s="21"/>
      <c r="T13" s="15"/>
      <c r="U13" s="22"/>
      <c r="V13" s="15"/>
      <c r="W13" s="15"/>
      <c r="X13" s="22"/>
    </row>
  </sheetData>
  <mergeCells count="10">
    <mergeCell ref="AB3:AB5"/>
    <mergeCell ref="AB6:AB7"/>
    <mergeCell ref="A1:C1"/>
    <mergeCell ref="D1:F1"/>
    <mergeCell ref="G1:I1"/>
    <mergeCell ref="J1:L1"/>
    <mergeCell ref="M1:O1"/>
    <mergeCell ref="P1:R1"/>
    <mergeCell ref="S1:U1"/>
    <mergeCell ref="V1:X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TIF</vt:lpstr>
      <vt:lpstr>Park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Mieco Hutchens</dc:creator>
  <cp:lastModifiedBy>Mieco Hutchens</cp:lastModifiedBy>
  <dcterms:created xsi:type="dcterms:W3CDTF">2025-06-26T19:46:05Z</dcterms:created>
  <dcterms:modified xsi:type="dcterms:W3CDTF">2025-06-27T18:44:06Z</dcterms:modified>
</cp:coreProperties>
</file>